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UT4M\2 securite\chronometrage\"/>
    </mc:Choice>
  </mc:AlternateContent>
  <bookViews>
    <workbookView xWindow="-60" yWindow="-180" windowWidth="15450" windowHeight="6000"/>
  </bookViews>
  <sheets>
    <sheet name="Temps de Parcours" sheetId="1" r:id="rId1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 s="1"/>
  <c r="J16" i="1"/>
  <c r="C17" i="1"/>
  <c r="J17" i="1" s="1"/>
  <c r="D17" i="1"/>
  <c r="E17" i="1"/>
  <c r="F17" i="1"/>
  <c r="G17" i="1"/>
  <c r="H17" i="1"/>
  <c r="I17" i="1" s="1"/>
  <c r="C18" i="1"/>
  <c r="D18" i="1"/>
  <c r="E18" i="1"/>
  <c r="F18" i="1"/>
  <c r="G18" i="1"/>
  <c r="H18" i="1"/>
  <c r="I18" i="1" s="1"/>
  <c r="C19" i="1"/>
  <c r="D19" i="1"/>
  <c r="E19" i="1"/>
  <c r="F19" i="1"/>
  <c r="G19" i="1"/>
  <c r="H19" i="1"/>
  <c r="I19" i="1" s="1"/>
  <c r="J19" i="1"/>
  <c r="C20" i="1"/>
  <c r="D20" i="1"/>
  <c r="E20" i="1"/>
  <c r="F20" i="1"/>
  <c r="G20" i="1"/>
  <c r="H20" i="1"/>
  <c r="I20" i="1" s="1"/>
  <c r="C21" i="1"/>
  <c r="D21" i="1"/>
  <c r="E21" i="1"/>
  <c r="F21" i="1"/>
  <c r="G21" i="1"/>
  <c r="H21" i="1"/>
  <c r="I21" i="1" s="1"/>
  <c r="J21" i="1"/>
  <c r="C22" i="1"/>
  <c r="D22" i="1"/>
  <c r="E22" i="1"/>
  <c r="F22" i="1"/>
  <c r="G22" i="1"/>
  <c r="H22" i="1"/>
  <c r="I22" i="1" s="1"/>
  <c r="C23" i="1"/>
  <c r="J23" i="1" s="1"/>
  <c r="D23" i="1"/>
  <c r="E23" i="1"/>
  <c r="F23" i="1"/>
  <c r="G23" i="1"/>
  <c r="H23" i="1"/>
  <c r="I23" i="1" s="1"/>
  <c r="C24" i="1"/>
  <c r="D24" i="1"/>
  <c r="E24" i="1"/>
  <c r="F24" i="1"/>
  <c r="G24" i="1"/>
  <c r="H24" i="1"/>
  <c r="I24" i="1" s="1"/>
  <c r="C25" i="1"/>
  <c r="J25" i="1" s="1"/>
  <c r="D25" i="1"/>
  <c r="E25" i="1"/>
  <c r="F25" i="1"/>
  <c r="G25" i="1"/>
  <c r="H25" i="1"/>
  <c r="I25" i="1" s="1"/>
  <c r="C26" i="1"/>
  <c r="D26" i="1"/>
  <c r="E26" i="1"/>
  <c r="F26" i="1"/>
  <c r="G26" i="1"/>
  <c r="H26" i="1"/>
  <c r="I26" i="1" s="1"/>
  <c r="C27" i="1"/>
  <c r="D27" i="1"/>
  <c r="E27" i="1"/>
  <c r="F27" i="1"/>
  <c r="G27" i="1"/>
  <c r="H27" i="1"/>
  <c r="I27" i="1" s="1"/>
  <c r="J27" i="1"/>
  <c r="C28" i="1"/>
  <c r="D28" i="1"/>
  <c r="E28" i="1"/>
  <c r="F28" i="1"/>
  <c r="G28" i="1"/>
  <c r="H28" i="1"/>
  <c r="I28" i="1" s="1"/>
  <c r="C29" i="1"/>
  <c r="D29" i="1"/>
  <c r="E29" i="1"/>
  <c r="F29" i="1"/>
  <c r="G29" i="1"/>
  <c r="H29" i="1"/>
  <c r="I29" i="1" s="1"/>
  <c r="C30" i="1"/>
  <c r="J30" i="1" s="1"/>
  <c r="D30" i="1"/>
  <c r="E30" i="1"/>
  <c r="F30" i="1"/>
  <c r="G30" i="1"/>
  <c r="H30" i="1"/>
  <c r="I30" i="1" s="1"/>
  <c r="C31" i="1"/>
  <c r="J31" i="1" s="1"/>
  <c r="D31" i="1"/>
  <c r="E31" i="1"/>
  <c r="F31" i="1"/>
  <c r="G31" i="1"/>
  <c r="H31" i="1"/>
  <c r="I31" i="1" s="1"/>
  <c r="C32" i="1"/>
  <c r="D32" i="1"/>
  <c r="E32" i="1"/>
  <c r="F32" i="1"/>
  <c r="G32" i="1"/>
  <c r="H32" i="1"/>
  <c r="I32" i="1" s="1"/>
  <c r="C33" i="1"/>
  <c r="J33" i="1" s="1"/>
  <c r="D33" i="1"/>
  <c r="E33" i="1"/>
  <c r="F33" i="1"/>
  <c r="G33" i="1"/>
  <c r="H33" i="1"/>
  <c r="I33" i="1" s="1"/>
  <c r="C34" i="1"/>
  <c r="D34" i="1"/>
  <c r="E34" i="1"/>
  <c r="F34" i="1"/>
  <c r="G34" i="1"/>
  <c r="H34" i="1"/>
  <c r="I34" i="1" s="1"/>
  <c r="C35" i="1"/>
  <c r="D35" i="1"/>
  <c r="E35" i="1"/>
  <c r="F35" i="1"/>
  <c r="G35" i="1"/>
  <c r="H35" i="1"/>
  <c r="I35" i="1" s="1"/>
  <c r="J35" i="1"/>
  <c r="C36" i="1"/>
  <c r="D36" i="1"/>
  <c r="E36" i="1"/>
  <c r="F36" i="1"/>
  <c r="G36" i="1"/>
  <c r="H36" i="1"/>
  <c r="I36" i="1" s="1"/>
  <c r="C37" i="1"/>
  <c r="D37" i="1"/>
  <c r="E37" i="1"/>
  <c r="F37" i="1"/>
  <c r="G37" i="1"/>
  <c r="H37" i="1"/>
  <c r="I37" i="1" s="1"/>
  <c r="J37" i="1"/>
  <c r="C38" i="1"/>
  <c r="D38" i="1"/>
  <c r="E38" i="1"/>
  <c r="F38" i="1"/>
  <c r="G38" i="1"/>
  <c r="H38" i="1"/>
  <c r="I38" i="1" s="1"/>
  <c r="C39" i="1"/>
  <c r="J39" i="1" s="1"/>
  <c r="D39" i="1"/>
  <c r="E39" i="1"/>
  <c r="F39" i="1"/>
  <c r="G39" i="1"/>
  <c r="H39" i="1"/>
  <c r="I39" i="1" s="1"/>
  <c r="C40" i="1"/>
  <c r="D40" i="1"/>
  <c r="E40" i="1"/>
  <c r="F40" i="1"/>
  <c r="G40" i="1"/>
  <c r="H40" i="1"/>
  <c r="I40" i="1" s="1"/>
  <c r="J40" i="1"/>
  <c r="C41" i="1"/>
  <c r="J41" i="1" s="1"/>
  <c r="D41" i="1"/>
  <c r="E41" i="1"/>
  <c r="F41" i="1"/>
  <c r="G41" i="1"/>
  <c r="H41" i="1"/>
  <c r="I41" i="1" s="1"/>
  <c r="K31" i="1" l="1"/>
  <c r="K23" i="1"/>
  <c r="K37" i="1"/>
  <c r="K21" i="1"/>
  <c r="K40" i="1"/>
  <c r="K35" i="1"/>
  <c r="K19" i="1"/>
  <c r="K41" i="1"/>
  <c r="K33" i="1"/>
  <c r="K30" i="1"/>
  <c r="K25" i="1"/>
  <c r="K17" i="1"/>
  <c r="K39" i="1"/>
  <c r="J29" i="1"/>
  <c r="K29" i="1" s="1"/>
  <c r="K27" i="1"/>
  <c r="K32" i="1"/>
  <c r="K16" i="1"/>
  <c r="J38" i="1"/>
  <c r="K38" i="1" s="1"/>
  <c r="J36" i="1"/>
  <c r="K36" i="1" s="1"/>
  <c r="J34" i="1"/>
  <c r="K34" i="1" s="1"/>
  <c r="J32" i="1"/>
  <c r="J28" i="1"/>
  <c r="K28" i="1" s="1"/>
  <c r="J26" i="1"/>
  <c r="K26" i="1" s="1"/>
  <c r="J24" i="1"/>
  <c r="K24" i="1" s="1"/>
  <c r="J22" i="1"/>
  <c r="K22" i="1" s="1"/>
  <c r="J20" i="1"/>
  <c r="K20" i="1" s="1"/>
  <c r="J18" i="1"/>
  <c r="K18" i="1" s="1"/>
  <c r="L7" i="1" l="1"/>
  <c r="E15" i="1" l="1"/>
  <c r="D15" i="1"/>
  <c r="C15" i="1"/>
  <c r="J15" i="1" s="1"/>
  <c r="E14" i="1"/>
  <c r="D14" i="1"/>
  <c r="C14" i="1"/>
  <c r="E13" i="1"/>
  <c r="D13" i="1"/>
  <c r="C13" i="1"/>
  <c r="J13" i="1" s="1"/>
  <c r="E12" i="1"/>
  <c r="D12" i="1"/>
  <c r="C12" i="1"/>
  <c r="E11" i="1"/>
  <c r="D11" i="1"/>
  <c r="C11" i="1"/>
  <c r="J11" i="1" s="1"/>
  <c r="E10" i="1"/>
  <c r="D10" i="1"/>
  <c r="C10" i="1"/>
  <c r="E9" i="1"/>
  <c r="D9" i="1"/>
  <c r="C9" i="1"/>
  <c r="E8" i="1"/>
  <c r="D8" i="1"/>
  <c r="C8" i="1"/>
  <c r="E7" i="1"/>
  <c r="D7" i="1"/>
  <c r="C7" i="1"/>
  <c r="G7" i="1" l="1"/>
  <c r="F7" i="1"/>
  <c r="H11" i="1"/>
  <c r="H7" i="1"/>
  <c r="H10" i="1" l="1"/>
  <c r="J10" i="1" s="1"/>
  <c r="H14" i="1"/>
  <c r="J14" i="1" s="1"/>
  <c r="I11" i="1"/>
  <c r="K11" i="1" s="1"/>
  <c r="H15" i="1"/>
  <c r="I15" i="1" s="1"/>
  <c r="K15" i="1" s="1"/>
  <c r="H8" i="1"/>
  <c r="H12" i="1"/>
  <c r="J12" i="1" s="1"/>
  <c r="H9" i="1"/>
  <c r="J9" i="1" s="1"/>
  <c r="H13" i="1"/>
  <c r="I13" i="1" s="1"/>
  <c r="K13" i="1" s="1"/>
  <c r="G8" i="1"/>
  <c r="G10" i="1"/>
  <c r="G12" i="1"/>
  <c r="G14" i="1"/>
  <c r="F9" i="1"/>
  <c r="F11" i="1"/>
  <c r="F13" i="1"/>
  <c r="F15" i="1"/>
  <c r="F8" i="1"/>
  <c r="F10" i="1"/>
  <c r="F12" i="1"/>
  <c r="F14" i="1"/>
  <c r="G9" i="1"/>
  <c r="G11" i="1"/>
  <c r="G13" i="1"/>
  <c r="G15" i="1"/>
  <c r="I10" i="1" l="1"/>
  <c r="K10" i="1" s="1"/>
  <c r="I9" i="1"/>
  <c r="K9" i="1" s="1"/>
  <c r="I8" i="1"/>
  <c r="J8" i="1"/>
  <c r="J42" i="1" s="1"/>
  <c r="I12" i="1"/>
  <c r="K12" i="1" s="1"/>
  <c r="I14" i="1"/>
  <c r="K14" i="1" s="1"/>
  <c r="I42" i="1" l="1"/>
  <c r="K8" i="1"/>
  <c r="L42" i="1" l="1"/>
  <c r="K42" i="1"/>
  <c r="H42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</calcChain>
</file>

<file path=xl/sharedStrings.xml><?xml version="1.0" encoding="utf-8"?>
<sst xmlns="http://schemas.openxmlformats.org/spreadsheetml/2006/main" count="66" uniqueCount="56">
  <si>
    <t>km</t>
  </si>
  <si>
    <t xml:space="preserve"> D+</t>
  </si>
  <si>
    <t>D-</t>
  </si>
  <si>
    <t>Alt.</t>
  </si>
  <si>
    <t>Cumul</t>
  </si>
  <si>
    <t>(m)</t>
  </si>
  <si>
    <t>Coef. 
Difficulté</t>
  </si>
  <si>
    <t>vit. Horiz</t>
  </si>
  <si>
    <t>Temps
base</t>
  </si>
  <si>
    <t>suppl Temps
montee</t>
  </si>
  <si>
    <t>Temps
total</t>
  </si>
  <si>
    <t>Moucherotte</t>
  </si>
  <si>
    <t>Pic St Michel</t>
  </si>
  <si>
    <t>Col de la Chal</t>
  </si>
  <si>
    <t>Pas de la Vache</t>
  </si>
  <si>
    <t>Pas de l'enviou</t>
  </si>
  <si>
    <t xml:space="preserve">Sous l'Echaillon </t>
  </si>
  <si>
    <t>Sommet Chamechaude</t>
  </si>
  <si>
    <t>Fort du St Eynard</t>
  </si>
  <si>
    <t xml:space="preserve">Rachais </t>
  </si>
  <si>
    <t>Bastille</t>
  </si>
  <si>
    <t>Casemate</t>
  </si>
  <si>
    <t>INFORMATIONS PARCOURS UT4M160 NOMINAL</t>
  </si>
  <si>
    <t>Dist.</t>
  </si>
  <si>
    <t>Grenoble</t>
  </si>
  <si>
    <t>Chemin des vouillants</t>
  </si>
  <si>
    <t>Saint-Nizier-du-Moucherotte</t>
  </si>
  <si>
    <t>Lans-en-Vercors</t>
  </si>
  <si>
    <t>Saint-Paul-de-Varces</t>
  </si>
  <si>
    <t>Montagne d'uriol</t>
  </si>
  <si>
    <t>Vif</t>
  </si>
  <si>
    <t>Laffrey</t>
  </si>
  <si>
    <t>Sous la Grande Cuche</t>
  </si>
  <si>
    <t>La Morte</t>
  </si>
  <si>
    <t xml:space="preserve">Lac du Poursollet </t>
  </si>
  <si>
    <t>Les Chalets de la Barrière</t>
  </si>
  <si>
    <t>Riouperoux</t>
  </si>
  <si>
    <t>Arselle</t>
  </si>
  <si>
    <t>Croix de Chamrousse</t>
  </si>
  <si>
    <t>Refuge de la Pra</t>
  </si>
  <si>
    <t>Le Grand Colon</t>
  </si>
  <si>
    <t>Freydières</t>
  </si>
  <si>
    <t>Le Versoud</t>
  </si>
  <si>
    <t>Saint-Nazaire-les-Eymes</t>
  </si>
  <si>
    <t>Habert de Chamechaude</t>
  </si>
  <si>
    <t>Le Sappey-en-Chartreuse</t>
  </si>
  <si>
    <t>Col de Vence</t>
  </si>
  <si>
    <t xml:space="preserve">temps total estimé =&gt;
Total Duration  </t>
  </si>
  <si>
    <t>Prévision du temps de course et des heures de passage 
Lap Time and time chart predicting   
Ut4M160 Relais</t>
  </si>
  <si>
    <t xml:space="preserve">Entrez votre vitesse (à plat en depart de course) =&gt; 
Enter your running speed  (at start; km/h) </t>
  </si>
  <si>
    <t>HORAIRE
TIME</t>
  </si>
  <si>
    <t>Barriere Hor.
Time limit</t>
  </si>
  <si>
    <t>Heure de départ: 
 Start time</t>
  </si>
  <si>
    <t>Cumul D+</t>
  </si>
  <si>
    <t>Cumul D-</t>
  </si>
  <si>
    <t>Entrez le taux de cette vitesse en fin de course =&gt;
Enter ratio of this speed at arrival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</si>
</sst>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h]:mm:ss;@"/>
    <numFmt numFmtId="166" formatCode="d/m/yy\ h:mm;@"/>
    <numFmt numFmtId="167" formatCode="0.0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5" borderId="1" xfId="0" quotePrefix="1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64" fontId="1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64" fontId="1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164" fontId="1" fillId="11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167" fontId="1" fillId="3" borderId="1" xfId="0" applyNumberFormat="1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9" borderId="9" xfId="0" applyFont="1" applyFill="1" applyBorder="1" applyAlignment="1">
      <alignment wrapText="1"/>
    </xf>
    <xf numFmtId="164" fontId="1" fillId="9" borderId="10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67" fontId="1" fillId="3" borderId="10" xfId="0" applyNumberFormat="1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166" fontId="1" fillId="9" borderId="11" xfId="0" applyNumberFormat="1" applyFont="1" applyFill="1" applyBorder="1" applyAlignment="1">
      <alignment horizontal="center" vertical="center" wrapText="1"/>
    </xf>
    <xf numFmtId="0" fontId="0" fillId="9" borderId="12" xfId="0" applyFill="1" applyBorder="1" applyAlignment="1">
      <alignment wrapText="1"/>
    </xf>
    <xf numFmtId="166" fontId="1" fillId="9" borderId="13" xfId="0" applyNumberFormat="1" applyFont="1" applyFill="1" applyBorder="1" applyAlignment="1">
      <alignment horizontal="center" wrapText="1"/>
    </xf>
    <xf numFmtId="0" fontId="0" fillId="9" borderId="14" xfId="0" applyFill="1" applyBorder="1" applyAlignment="1">
      <alignment wrapText="1"/>
    </xf>
    <xf numFmtId="0" fontId="0" fillId="9" borderId="15" xfId="0" applyFill="1" applyBorder="1" applyAlignment="1">
      <alignment wrapText="1"/>
    </xf>
    <xf numFmtId="164" fontId="1" fillId="9" borderId="16" xfId="0" applyNumberFormat="1" applyFont="1" applyFill="1" applyBorder="1" applyAlignment="1">
      <alignment horizontal="center" wrapText="1"/>
    </xf>
    <xf numFmtId="0" fontId="1" fillId="9" borderId="16" xfId="0" applyFont="1" applyFill="1" applyBorder="1" applyAlignment="1">
      <alignment horizontal="center" wrapText="1"/>
    </xf>
    <xf numFmtId="167" fontId="1" fillId="3" borderId="16" xfId="0" applyNumberFormat="1" applyFont="1" applyFill="1" applyBorder="1" applyAlignment="1">
      <alignment horizontal="center" wrapText="1"/>
    </xf>
    <xf numFmtId="165" fontId="1" fillId="3" borderId="16" xfId="0" applyNumberFormat="1" applyFont="1" applyFill="1" applyBorder="1" applyAlignment="1">
      <alignment horizontal="center" wrapText="1"/>
    </xf>
    <xf numFmtId="166" fontId="1" fillId="9" borderId="17" xfId="0" applyNumberFormat="1" applyFont="1" applyFill="1" applyBorder="1" applyAlignment="1">
      <alignment horizontal="center" wrapText="1"/>
    </xf>
    <xf numFmtId="0" fontId="0" fillId="6" borderId="9" xfId="0" applyFill="1" applyBorder="1" applyAlignment="1">
      <alignment wrapText="1"/>
    </xf>
    <xf numFmtId="164" fontId="1" fillId="6" borderId="10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wrapText="1"/>
    </xf>
    <xf numFmtId="166" fontId="1" fillId="6" borderId="11" xfId="0" applyNumberFormat="1" applyFont="1" applyFill="1" applyBorder="1" applyAlignment="1">
      <alignment horizontal="center" wrapText="1"/>
    </xf>
    <xf numFmtId="0" fontId="0" fillId="6" borderId="12" xfId="0" applyFill="1" applyBorder="1" applyAlignment="1">
      <alignment wrapText="1"/>
    </xf>
    <xf numFmtId="166" fontId="1" fillId="6" borderId="13" xfId="0" applyNumberFormat="1" applyFont="1" applyFill="1" applyBorder="1" applyAlignment="1">
      <alignment horizontal="center" wrapText="1"/>
    </xf>
    <xf numFmtId="0" fontId="0" fillId="6" borderId="5" xfId="0" applyFill="1" applyBorder="1"/>
    <xf numFmtId="0" fontId="0" fillId="6" borderId="18" xfId="0" applyFill="1" applyBorder="1" applyAlignment="1">
      <alignment wrapText="1"/>
    </xf>
    <xf numFmtId="164" fontId="1" fillId="6" borderId="6" xfId="0" applyNumberFormat="1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7" fontId="1" fillId="3" borderId="6" xfId="0" applyNumberFormat="1" applyFont="1" applyFill="1" applyBorder="1" applyAlignment="1">
      <alignment horizontal="center" wrapText="1"/>
    </xf>
    <xf numFmtId="165" fontId="1" fillId="3" borderId="6" xfId="0" applyNumberFormat="1" applyFont="1" applyFill="1" applyBorder="1" applyAlignment="1">
      <alignment horizontal="center" wrapText="1"/>
    </xf>
    <xf numFmtId="166" fontId="1" fillId="6" borderId="19" xfId="0" applyNumberFormat="1" applyFont="1" applyFill="1" applyBorder="1" applyAlignment="1">
      <alignment horizontal="center" wrapText="1"/>
    </xf>
    <xf numFmtId="0" fontId="0" fillId="10" borderId="9" xfId="0" applyFill="1" applyBorder="1" applyAlignment="1">
      <alignment wrapText="1"/>
    </xf>
    <xf numFmtId="164" fontId="1" fillId="10" borderId="10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66" fontId="1" fillId="10" borderId="11" xfId="0" applyNumberFormat="1" applyFont="1" applyFill="1" applyBorder="1" applyAlignment="1">
      <alignment horizontal="center" wrapText="1"/>
    </xf>
    <xf numFmtId="0" fontId="0" fillId="10" borderId="12" xfId="0" applyFill="1" applyBorder="1" applyAlignment="1">
      <alignment wrapText="1"/>
    </xf>
    <xf numFmtId="166" fontId="1" fillId="10" borderId="13" xfId="0" applyNumberFormat="1" applyFont="1" applyFill="1" applyBorder="1" applyAlignment="1">
      <alignment horizontal="center" wrapText="1"/>
    </xf>
    <xf numFmtId="0" fontId="0" fillId="10" borderId="15" xfId="0" applyFill="1" applyBorder="1" applyAlignment="1">
      <alignment wrapText="1"/>
    </xf>
    <xf numFmtId="164" fontId="1" fillId="10" borderId="16" xfId="0" applyNumberFormat="1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166" fontId="1" fillId="10" borderId="17" xfId="0" applyNumberFormat="1" applyFont="1" applyFill="1" applyBorder="1" applyAlignment="1">
      <alignment horizontal="center" wrapText="1"/>
    </xf>
    <xf numFmtId="0" fontId="0" fillId="11" borderId="9" xfId="0" applyFill="1" applyBorder="1" applyAlignment="1">
      <alignment wrapText="1"/>
    </xf>
    <xf numFmtId="164" fontId="1" fillId="11" borderId="10" xfId="0" applyNumberFormat="1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6" fontId="1" fillId="11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wrapText="1"/>
    </xf>
    <xf numFmtId="166" fontId="1" fillId="11" borderId="13" xfId="0" applyNumberFormat="1" applyFont="1" applyFill="1" applyBorder="1" applyAlignment="1">
      <alignment horizontal="center" wrapText="1"/>
    </xf>
    <xf numFmtId="0" fontId="1" fillId="11" borderId="15" xfId="0" applyFont="1" applyFill="1" applyBorder="1" applyAlignment="1">
      <alignment wrapText="1"/>
    </xf>
    <xf numFmtId="164" fontId="1" fillId="11" borderId="16" xfId="0" applyNumberFormat="1" applyFont="1" applyFill="1" applyBorder="1" applyAlignment="1">
      <alignment horizontal="center" wrapText="1"/>
    </xf>
    <xf numFmtId="0" fontId="1" fillId="11" borderId="16" xfId="0" applyFont="1" applyFill="1" applyBorder="1" applyAlignment="1">
      <alignment horizontal="center" wrapText="1"/>
    </xf>
    <xf numFmtId="166" fontId="1" fillId="11" borderId="17" xfId="0" applyNumberFormat="1" applyFont="1" applyFill="1" applyBorder="1" applyAlignment="1">
      <alignment horizontal="center" wrapText="1"/>
    </xf>
    <xf numFmtId="2" fontId="1" fillId="7" borderId="7" xfId="0" applyNumberFormat="1" applyFont="1" applyFill="1" applyBorder="1" applyAlignment="1">
      <alignment wrapText="1"/>
    </xf>
    <xf numFmtId="165" fontId="2" fillId="7" borderId="7" xfId="1" applyNumberFormat="1" applyFill="1" applyBorder="1" applyAlignment="1" applyProtection="1"/>
    <xf numFmtId="165" fontId="4" fillId="7" borderId="7" xfId="1" applyNumberFormat="1" applyFont="1" applyFill="1" applyBorder="1" applyAlignment="1" applyProtection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0" fillId="0" borderId="23" xfId="0" applyFont="1" applyBorder="1"/>
    <xf numFmtId="166" fontId="0" fillId="0" borderId="22" xfId="0" applyNumberFormat="1" applyFont="1" applyBorder="1" applyAlignment="1">
      <alignment horizontal="center"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7" borderId="25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horizontal="center" wrapText="1"/>
    </xf>
    <xf numFmtId="0" fontId="3" fillId="7" borderId="27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85" zoomScaleNormal="85" workbookViewId="0">
      <selection activeCell="V32" sqref="V32"/>
    </sheetView>
  </sheetViews>
  <sheetFormatPr defaultRowHeight="12.75" x14ac:dyDescent="0.2"/>
  <cols>
    <col min="1" max="1" width="27" customWidth="1"/>
    <col min="2" max="3" width="5.7109375" customWidth="1"/>
    <col min="4" max="5" width="5" bestFit="1" customWidth="1"/>
    <col min="6" max="7" width="6.85546875" bestFit="1" customWidth="1"/>
    <col min="8" max="8" width="10.140625" hidden="1" customWidth="1"/>
    <col min="9" max="9" width="13.28515625" hidden="1" customWidth="1"/>
    <col min="10" max="11" width="9.140625" hidden="1" customWidth="1"/>
    <col min="12" max="12" width="13.7109375" customWidth="1"/>
    <col min="13" max="13" width="5.7109375" hidden="1" customWidth="1"/>
    <col min="14" max="19" width="9.140625" hidden="1" customWidth="1"/>
    <col min="20" max="20" width="12.28515625" bestFit="1" customWidth="1"/>
  </cols>
  <sheetData>
    <row r="1" spans="1:20" ht="69.75" customHeight="1" x14ac:dyDescent="0.2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41.25" customHeight="1" x14ac:dyDescent="0.2">
      <c r="A2" s="110" t="s">
        <v>49</v>
      </c>
      <c r="B2" s="105"/>
      <c r="C2" s="105"/>
      <c r="D2" s="105"/>
      <c r="E2" s="105"/>
      <c r="F2" s="105"/>
      <c r="G2" s="106"/>
      <c r="H2" s="107"/>
      <c r="I2" s="107"/>
      <c r="J2" s="107"/>
      <c r="K2" s="107"/>
      <c r="L2" s="87">
        <v>15.4</v>
      </c>
    </row>
    <row r="3" spans="1:20" ht="34.5" customHeight="1" thickBot="1" x14ac:dyDescent="0.25">
      <c r="A3" s="104" t="s">
        <v>55</v>
      </c>
      <c r="B3" s="105"/>
      <c r="C3" s="105"/>
      <c r="D3" s="105"/>
      <c r="E3" s="105"/>
      <c r="F3" s="105"/>
      <c r="G3" s="106"/>
      <c r="H3" s="107"/>
      <c r="I3" s="107"/>
      <c r="J3" s="107"/>
      <c r="K3" s="107"/>
      <c r="L3" s="88">
        <v>0.9</v>
      </c>
    </row>
    <row r="4" spans="1:20" ht="38.25" customHeight="1" x14ac:dyDescent="0.2">
      <c r="A4" s="103" t="s">
        <v>52</v>
      </c>
      <c r="B4" s="9" t="s">
        <v>23</v>
      </c>
      <c r="C4" s="9" t="s">
        <v>1</v>
      </c>
      <c r="D4" s="9" t="s">
        <v>2</v>
      </c>
      <c r="E4" s="9" t="s">
        <v>3</v>
      </c>
      <c r="F4" s="9" t="s">
        <v>53</v>
      </c>
      <c r="G4" s="9" t="s">
        <v>54</v>
      </c>
      <c r="H4" s="99"/>
      <c r="I4" s="100"/>
      <c r="J4" s="100"/>
      <c r="K4" s="100"/>
      <c r="L4" s="98" t="s">
        <v>50</v>
      </c>
      <c r="M4" s="10"/>
      <c r="N4" s="101"/>
      <c r="O4" s="101"/>
      <c r="P4" s="101"/>
      <c r="Q4" s="101"/>
      <c r="R4" s="101"/>
      <c r="S4" s="101"/>
      <c r="T4" s="102" t="s">
        <v>51</v>
      </c>
    </row>
    <row r="5" spans="1:20" x14ac:dyDescent="0.2">
      <c r="A5" s="8">
        <v>42964.75</v>
      </c>
      <c r="B5" s="12" t="s">
        <v>0</v>
      </c>
      <c r="C5" s="9" t="s">
        <v>5</v>
      </c>
      <c r="D5" s="9" t="s">
        <v>5</v>
      </c>
      <c r="E5" s="9" t="s">
        <v>5</v>
      </c>
      <c r="F5" s="9" t="s">
        <v>5</v>
      </c>
      <c r="G5" s="9" t="s">
        <v>5</v>
      </c>
      <c r="H5" s="13" t="s">
        <v>7</v>
      </c>
      <c r="I5" s="13" t="s">
        <v>8</v>
      </c>
      <c r="J5" s="13" t="s">
        <v>9</v>
      </c>
      <c r="K5" s="13" t="s">
        <v>10</v>
      </c>
      <c r="L5" s="89"/>
      <c r="M5" s="90" t="s">
        <v>22</v>
      </c>
      <c r="N5" s="91"/>
      <c r="O5" s="91"/>
      <c r="P5" s="91"/>
      <c r="Q5" s="91"/>
      <c r="R5" s="91"/>
      <c r="S5" s="91"/>
      <c r="T5" s="92"/>
    </row>
    <row r="6" spans="1:20" ht="13.5" thickBot="1" x14ac:dyDescent="0.25">
      <c r="A6" s="25"/>
      <c r="B6" s="26"/>
      <c r="C6" s="27"/>
      <c r="D6" s="27"/>
      <c r="E6" s="27"/>
      <c r="F6" s="27"/>
      <c r="G6" s="27"/>
      <c r="H6" s="25"/>
      <c r="I6" s="28"/>
      <c r="J6" s="29"/>
      <c r="M6" s="14" t="s">
        <v>6</v>
      </c>
      <c r="N6" s="12" t="s">
        <v>23</v>
      </c>
      <c r="O6" s="9" t="s">
        <v>1</v>
      </c>
      <c r="P6" s="9" t="s">
        <v>2</v>
      </c>
      <c r="Q6" s="9" t="s">
        <v>3</v>
      </c>
      <c r="R6" s="9" t="s">
        <v>4</v>
      </c>
      <c r="S6" s="82" t="s">
        <v>4</v>
      </c>
      <c r="T6" s="84"/>
    </row>
    <row r="7" spans="1:20" x14ac:dyDescent="0.2">
      <c r="A7" s="30" t="s">
        <v>24</v>
      </c>
      <c r="B7" s="31">
        <v>0</v>
      </c>
      <c r="C7" s="32">
        <f t="shared" ref="C7:C41" si="0">+O7</f>
        <v>0</v>
      </c>
      <c r="D7" s="32">
        <f t="shared" ref="D7:D41" si="1">+P7</f>
        <v>0</v>
      </c>
      <c r="E7" s="32">
        <f t="shared" ref="E7:E41" si="2">+Q7</f>
        <v>220</v>
      </c>
      <c r="F7" s="32">
        <f>+R7</f>
        <v>0</v>
      </c>
      <c r="G7" s="32">
        <f>+S7</f>
        <v>0</v>
      </c>
      <c r="H7" s="33">
        <f>+M7*L$2*((L$3-1)*B7/B$15+1)</f>
        <v>15.4</v>
      </c>
      <c r="I7" s="34">
        <v>0</v>
      </c>
      <c r="J7" s="34">
        <v>0</v>
      </c>
      <c r="K7" s="34">
        <v>0</v>
      </c>
      <c r="L7" s="35">
        <f>A5</f>
        <v>42964.75</v>
      </c>
      <c r="M7" s="24">
        <v>1</v>
      </c>
      <c r="N7" s="11">
        <v>0</v>
      </c>
      <c r="O7" s="1"/>
      <c r="P7" s="1"/>
      <c r="Q7" s="1">
        <v>220</v>
      </c>
      <c r="R7" s="1">
        <v>0</v>
      </c>
      <c r="S7" s="83">
        <v>0</v>
      </c>
      <c r="T7" s="108">
        <v>42964.75</v>
      </c>
    </row>
    <row r="8" spans="1:20" x14ac:dyDescent="0.2">
      <c r="A8" s="36" t="s">
        <v>25</v>
      </c>
      <c r="B8" s="15">
        <v>4.5</v>
      </c>
      <c r="C8" s="16">
        <f t="shared" si="0"/>
        <v>10</v>
      </c>
      <c r="D8" s="16">
        <f t="shared" si="1"/>
        <v>10</v>
      </c>
      <c r="E8" s="16">
        <f t="shared" si="2"/>
        <v>220</v>
      </c>
      <c r="F8" s="16">
        <f t="shared" ref="F8:F15" si="3">+R8</f>
        <v>10</v>
      </c>
      <c r="G8" s="16">
        <f t="shared" ref="G8:G15" si="4">+S8</f>
        <v>10</v>
      </c>
      <c r="H8" s="23">
        <f>+M8*L$2*((L$3-1)*B8/B$15+1)</f>
        <v>15.226315789473684</v>
      </c>
      <c r="I8" s="4">
        <f t="shared" ref="I8:I37" si="5">+(B8-B7)/H8/24</f>
        <v>1.2314206705841687E-2</v>
      </c>
      <c r="J8" s="4">
        <f t="shared" ref="J8:J41" si="6">IF(C8,C8/H8/24/100,0)</f>
        <v>2.7364903790759302E-4</v>
      </c>
      <c r="K8" s="4">
        <f>+I8+J8</f>
        <v>1.2587855743749279E-2</v>
      </c>
      <c r="L8" s="37">
        <f t="shared" ref="L8:L41" si="7">+L7+K8</f>
        <v>42964.762587855745</v>
      </c>
      <c r="M8" s="24">
        <v>1</v>
      </c>
      <c r="N8" s="2">
        <v>4.5</v>
      </c>
      <c r="O8" s="1">
        <v>10</v>
      </c>
      <c r="P8" s="1">
        <v>10</v>
      </c>
      <c r="Q8" s="3">
        <v>220</v>
      </c>
      <c r="R8" s="1">
        <v>10</v>
      </c>
      <c r="S8" s="83">
        <v>10</v>
      </c>
      <c r="T8" s="109"/>
    </row>
    <row r="9" spans="1:20" x14ac:dyDescent="0.2">
      <c r="A9" s="36" t="s">
        <v>26</v>
      </c>
      <c r="B9" s="15">
        <v>13.2</v>
      </c>
      <c r="C9" s="16">
        <f t="shared" si="0"/>
        <v>1020</v>
      </c>
      <c r="D9" s="16">
        <f t="shared" si="1"/>
        <v>0</v>
      </c>
      <c r="E9" s="16">
        <f t="shared" si="2"/>
        <v>1240</v>
      </c>
      <c r="F9" s="16">
        <f t="shared" si="3"/>
        <v>1030</v>
      </c>
      <c r="G9" s="16">
        <f t="shared" si="4"/>
        <v>10</v>
      </c>
      <c r="H9" s="23">
        <f t="shared" ref="H9:H15" si="8">+M9*L$2*((L$3-1)*B9/B$15+1)</f>
        <v>13.401473684210528</v>
      </c>
      <c r="I9" s="4">
        <f t="shared" si="5"/>
        <v>2.7049264024380657E-2</v>
      </c>
      <c r="J9" s="4">
        <f t="shared" si="6"/>
        <v>3.1712930235480774E-2</v>
      </c>
      <c r="K9" s="4">
        <f t="shared" ref="K9:K41" si="9">+I9+J9</f>
        <v>5.8762194259861428E-2</v>
      </c>
      <c r="L9" s="37">
        <f t="shared" si="7"/>
        <v>42964.821350050006</v>
      </c>
      <c r="M9" s="24">
        <v>0.9</v>
      </c>
      <c r="N9" s="2">
        <v>13.2</v>
      </c>
      <c r="O9" s="3">
        <v>1020</v>
      </c>
      <c r="P9" s="3">
        <v>0</v>
      </c>
      <c r="Q9" s="5">
        <v>1240</v>
      </c>
      <c r="R9" s="1">
        <v>1030</v>
      </c>
      <c r="S9" s="83">
        <v>10</v>
      </c>
      <c r="T9" s="109">
        <v>42964.916666666664</v>
      </c>
    </row>
    <row r="10" spans="1:20" x14ac:dyDescent="0.2">
      <c r="A10" s="36" t="s">
        <v>11</v>
      </c>
      <c r="B10" s="15">
        <v>16.600000000000001</v>
      </c>
      <c r="C10" s="16">
        <f t="shared" si="0"/>
        <v>660</v>
      </c>
      <c r="D10" s="16">
        <f t="shared" si="1"/>
        <v>0</v>
      </c>
      <c r="E10" s="16">
        <f t="shared" si="2"/>
        <v>1900</v>
      </c>
      <c r="F10" s="16">
        <f t="shared" si="3"/>
        <v>1690</v>
      </c>
      <c r="G10" s="16">
        <f t="shared" si="4"/>
        <v>10</v>
      </c>
      <c r="H10" s="23">
        <f t="shared" si="8"/>
        <v>11.807438596491229</v>
      </c>
      <c r="I10" s="4">
        <f t="shared" si="5"/>
        <v>1.199808624952454E-2</v>
      </c>
      <c r="J10" s="4">
        <f t="shared" si="6"/>
        <v>2.329040271966527E-2</v>
      </c>
      <c r="K10" s="4">
        <f t="shared" si="9"/>
        <v>3.5288488969189812E-2</v>
      </c>
      <c r="L10" s="37">
        <f t="shared" si="7"/>
        <v>42964.856638538979</v>
      </c>
      <c r="M10" s="24">
        <v>0.8</v>
      </c>
      <c r="N10" s="2">
        <v>16.600000000000001</v>
      </c>
      <c r="O10" s="1">
        <v>660</v>
      </c>
      <c r="P10" s="1">
        <v>0</v>
      </c>
      <c r="Q10" s="5">
        <v>1900</v>
      </c>
      <c r="R10" s="1">
        <v>1690</v>
      </c>
      <c r="S10" s="83">
        <v>10</v>
      </c>
      <c r="T10" s="109"/>
    </row>
    <row r="11" spans="1:20" x14ac:dyDescent="0.2">
      <c r="A11" s="36" t="s">
        <v>27</v>
      </c>
      <c r="B11" s="15">
        <v>21.2</v>
      </c>
      <c r="C11" s="16">
        <f t="shared" si="0"/>
        <v>0</v>
      </c>
      <c r="D11" s="16">
        <f t="shared" si="1"/>
        <v>490</v>
      </c>
      <c r="E11" s="16">
        <f t="shared" si="2"/>
        <v>1410</v>
      </c>
      <c r="F11" s="16">
        <f t="shared" si="3"/>
        <v>1690</v>
      </c>
      <c r="G11" s="16">
        <f t="shared" si="4"/>
        <v>500</v>
      </c>
      <c r="H11" s="23">
        <f t="shared" si="8"/>
        <v>13.123578947368422</v>
      </c>
      <c r="I11" s="4">
        <f t="shared" si="5"/>
        <v>1.4604755869975554E-2</v>
      </c>
      <c r="J11" s="4">
        <f t="shared" si="6"/>
        <v>0</v>
      </c>
      <c r="K11" s="4">
        <f t="shared" si="9"/>
        <v>1.4604755869975554E-2</v>
      </c>
      <c r="L11" s="37">
        <f t="shared" si="7"/>
        <v>42964.871243294845</v>
      </c>
      <c r="M11" s="24">
        <v>0.9</v>
      </c>
      <c r="N11" s="2">
        <v>21.2</v>
      </c>
      <c r="O11" s="1">
        <v>0</v>
      </c>
      <c r="P11" s="1">
        <v>490</v>
      </c>
      <c r="Q11" s="5">
        <v>1410</v>
      </c>
      <c r="R11" s="1">
        <v>1690</v>
      </c>
      <c r="S11" s="83">
        <v>500</v>
      </c>
      <c r="T11" s="109">
        <v>42965.041666666664</v>
      </c>
    </row>
    <row r="12" spans="1:20" x14ac:dyDescent="0.2">
      <c r="A12" s="38" t="s">
        <v>12</v>
      </c>
      <c r="B12" s="15">
        <v>25.5</v>
      </c>
      <c r="C12" s="16">
        <f t="shared" si="0"/>
        <v>550</v>
      </c>
      <c r="D12" s="16">
        <f t="shared" si="1"/>
        <v>0</v>
      </c>
      <c r="E12" s="16">
        <f t="shared" si="2"/>
        <v>1960</v>
      </c>
      <c r="F12" s="16">
        <f t="shared" si="3"/>
        <v>2240</v>
      </c>
      <c r="G12" s="16">
        <f t="shared" si="4"/>
        <v>500</v>
      </c>
      <c r="H12" s="23">
        <f t="shared" si="8"/>
        <v>11.532631578947369</v>
      </c>
      <c r="I12" s="4">
        <f t="shared" si="5"/>
        <v>1.5535627357916517E-2</v>
      </c>
      <c r="J12" s="4">
        <f t="shared" si="6"/>
        <v>1.9871151271753682E-2</v>
      </c>
      <c r="K12" s="4">
        <f t="shared" si="9"/>
        <v>3.5406778629670198E-2</v>
      </c>
      <c r="L12" s="37">
        <f t="shared" si="7"/>
        <v>42964.906650073477</v>
      </c>
      <c r="M12" s="24">
        <v>0.8</v>
      </c>
      <c r="N12" s="2">
        <v>25.5</v>
      </c>
      <c r="O12" s="1">
        <v>550</v>
      </c>
      <c r="P12" s="1">
        <v>0</v>
      </c>
      <c r="Q12" s="5">
        <v>1960</v>
      </c>
      <c r="R12" s="1">
        <v>2240</v>
      </c>
      <c r="S12" s="83">
        <v>500</v>
      </c>
      <c r="T12" s="109"/>
    </row>
    <row r="13" spans="1:20" x14ac:dyDescent="0.2">
      <c r="A13" s="36" t="s">
        <v>28</v>
      </c>
      <c r="B13" s="15">
        <v>31.7</v>
      </c>
      <c r="C13" s="16">
        <f t="shared" si="0"/>
        <v>0</v>
      </c>
      <c r="D13" s="16">
        <f t="shared" si="1"/>
        <v>1590</v>
      </c>
      <c r="E13" s="16">
        <f t="shared" si="2"/>
        <v>370</v>
      </c>
      <c r="F13" s="16">
        <f t="shared" si="3"/>
        <v>2240</v>
      </c>
      <c r="G13" s="16">
        <f t="shared" si="4"/>
        <v>2090</v>
      </c>
      <c r="H13" s="23">
        <f t="shared" si="8"/>
        <v>11.341192982456141</v>
      </c>
      <c r="I13" s="4">
        <f t="shared" si="5"/>
        <v>2.2778320916763604E-2</v>
      </c>
      <c r="J13" s="4">
        <f t="shared" si="6"/>
        <v>0</v>
      </c>
      <c r="K13" s="4">
        <f t="shared" si="9"/>
        <v>2.2778320916763604E-2</v>
      </c>
      <c r="L13" s="37">
        <f t="shared" si="7"/>
        <v>42964.929428394396</v>
      </c>
      <c r="M13" s="24">
        <v>0.8</v>
      </c>
      <c r="N13" s="2">
        <v>31.7</v>
      </c>
      <c r="O13" s="1"/>
      <c r="P13" s="1">
        <v>1590</v>
      </c>
      <c r="Q13" s="5">
        <v>370</v>
      </c>
      <c r="R13" s="1">
        <v>2240</v>
      </c>
      <c r="S13" s="83">
        <v>2090</v>
      </c>
      <c r="T13" s="109">
        <v>42965.180555555555</v>
      </c>
    </row>
    <row r="14" spans="1:20" x14ac:dyDescent="0.2">
      <c r="A14" s="36" t="s">
        <v>29</v>
      </c>
      <c r="B14" s="15">
        <v>35.5</v>
      </c>
      <c r="C14" s="16">
        <f t="shared" si="0"/>
        <v>430</v>
      </c>
      <c r="D14" s="16">
        <f t="shared" si="1"/>
        <v>0</v>
      </c>
      <c r="E14" s="16">
        <f t="shared" si="2"/>
        <v>800</v>
      </c>
      <c r="F14" s="16">
        <f t="shared" si="3"/>
        <v>2670</v>
      </c>
      <c r="G14" s="16">
        <f t="shared" si="4"/>
        <v>2090</v>
      </c>
      <c r="H14" s="23">
        <f t="shared" si="8"/>
        <v>12.626842105263158</v>
      </c>
      <c r="I14" s="4">
        <f t="shared" si="5"/>
        <v>1.2539424506412128E-2</v>
      </c>
      <c r="J14" s="4">
        <f t="shared" si="6"/>
        <v>1.4189348783571617E-2</v>
      </c>
      <c r="K14" s="4">
        <f t="shared" si="9"/>
        <v>2.6728773289983743E-2</v>
      </c>
      <c r="L14" s="37">
        <f t="shared" si="7"/>
        <v>42964.95615716769</v>
      </c>
      <c r="M14" s="24">
        <v>0.9</v>
      </c>
      <c r="N14" s="2">
        <v>35.5</v>
      </c>
      <c r="O14" s="1">
        <v>430</v>
      </c>
      <c r="P14" s="1">
        <v>0</v>
      </c>
      <c r="Q14" s="5">
        <v>800</v>
      </c>
      <c r="R14" s="1">
        <v>2670</v>
      </c>
      <c r="S14" s="83">
        <v>2090</v>
      </c>
      <c r="T14" s="109"/>
    </row>
    <row r="15" spans="1:20" ht="13.5" thickBot="1" x14ac:dyDescent="0.25">
      <c r="A15" s="39" t="s">
        <v>30</v>
      </c>
      <c r="B15" s="40">
        <v>39.9</v>
      </c>
      <c r="C15" s="41">
        <f t="shared" si="0"/>
        <v>0</v>
      </c>
      <c r="D15" s="41">
        <f t="shared" si="1"/>
        <v>490</v>
      </c>
      <c r="E15" s="41">
        <f t="shared" si="2"/>
        <v>310</v>
      </c>
      <c r="F15" s="41">
        <f t="shared" si="3"/>
        <v>2670</v>
      </c>
      <c r="G15" s="41">
        <f t="shared" si="4"/>
        <v>2580</v>
      </c>
      <c r="H15" s="42">
        <f t="shared" si="8"/>
        <v>12.474000000000002</v>
      </c>
      <c r="I15" s="43">
        <f t="shared" si="5"/>
        <v>1.4697236919459135E-2</v>
      </c>
      <c r="J15" s="43">
        <f t="shared" si="6"/>
        <v>0</v>
      </c>
      <c r="K15" s="43">
        <f t="shared" si="9"/>
        <v>1.4697236919459135E-2</v>
      </c>
      <c r="L15" s="44">
        <f t="shared" si="7"/>
        <v>42964.970854404608</v>
      </c>
      <c r="M15" s="24">
        <v>0.9</v>
      </c>
      <c r="N15" s="2">
        <v>39.9</v>
      </c>
      <c r="O15" s="1"/>
      <c r="P15" s="1">
        <v>490</v>
      </c>
      <c r="Q15" s="5">
        <v>310</v>
      </c>
      <c r="R15" s="1">
        <v>2670</v>
      </c>
      <c r="S15" s="83">
        <v>2580</v>
      </c>
      <c r="T15" s="109">
        <v>42965.270833333336</v>
      </c>
    </row>
    <row r="16" spans="1:20" x14ac:dyDescent="0.2">
      <c r="A16" s="45" t="s">
        <v>13</v>
      </c>
      <c r="B16" s="46">
        <v>9.2000000000000028</v>
      </c>
      <c r="C16" s="47">
        <f t="shared" si="0"/>
        <v>990</v>
      </c>
      <c r="D16" s="47">
        <f t="shared" si="1"/>
        <v>120</v>
      </c>
      <c r="E16" s="47">
        <f t="shared" si="2"/>
        <v>1180</v>
      </c>
      <c r="F16" s="47">
        <f>+R16-R$15</f>
        <v>990</v>
      </c>
      <c r="G16" s="47">
        <f t="shared" ref="G16:G24" si="10">+S16-S$15</f>
        <v>120</v>
      </c>
      <c r="H16" s="33">
        <f>+M16*L$2*((L$3-1)*B16/B$24+1)</f>
        <v>15.106666666666666</v>
      </c>
      <c r="I16" s="48">
        <f>+(B16)/H16/24</f>
        <v>2.5375110326566645E-2</v>
      </c>
      <c r="J16" s="48">
        <f t="shared" si="6"/>
        <v>2.7305825242718452E-2</v>
      </c>
      <c r="K16" s="48">
        <f t="shared" si="9"/>
        <v>5.2680935569285096E-2</v>
      </c>
      <c r="L16" s="49">
        <f t="shared" si="7"/>
        <v>42965.02353534018</v>
      </c>
      <c r="M16" s="24">
        <v>1</v>
      </c>
      <c r="N16" s="2">
        <v>49.1</v>
      </c>
      <c r="O16" s="1">
        <v>990</v>
      </c>
      <c r="P16" s="1">
        <v>120</v>
      </c>
      <c r="Q16" s="5">
        <v>1180</v>
      </c>
      <c r="R16" s="1">
        <v>3660</v>
      </c>
      <c r="S16" s="83">
        <v>2700</v>
      </c>
      <c r="T16" s="109"/>
    </row>
    <row r="17" spans="1:20" x14ac:dyDescent="0.2">
      <c r="A17" s="50" t="s">
        <v>31</v>
      </c>
      <c r="B17" s="17">
        <v>13.600000000000001</v>
      </c>
      <c r="C17" s="18">
        <f t="shared" si="0"/>
        <v>0</v>
      </c>
      <c r="D17" s="18">
        <f t="shared" si="1"/>
        <v>280</v>
      </c>
      <c r="E17" s="18">
        <f t="shared" si="2"/>
        <v>900</v>
      </c>
      <c r="F17" s="18">
        <f t="shared" ref="F17:F24" si="11">+R17-R$15</f>
        <v>990</v>
      </c>
      <c r="G17" s="18">
        <f t="shared" si="10"/>
        <v>400</v>
      </c>
      <c r="H17" s="23">
        <f t="shared" ref="H17:H24" si="12">+M17*L$2*((L$3-1)*B17/B$24+1)</f>
        <v>14.966376811594204</v>
      </c>
      <c r="I17" s="4">
        <f t="shared" si="5"/>
        <v>1.2249680443118872E-2</v>
      </c>
      <c r="J17" s="4">
        <f t="shared" si="6"/>
        <v>0</v>
      </c>
      <c r="K17" s="4">
        <f t="shared" si="9"/>
        <v>1.2249680443118872E-2</v>
      </c>
      <c r="L17" s="51">
        <f t="shared" si="7"/>
        <v>42965.03578502062</v>
      </c>
      <c r="M17" s="24">
        <v>1</v>
      </c>
      <c r="N17" s="2">
        <v>53.5</v>
      </c>
      <c r="O17" s="1"/>
      <c r="P17" s="1">
        <v>280</v>
      </c>
      <c r="Q17" s="5">
        <v>900</v>
      </c>
      <c r="R17" s="1">
        <v>3660</v>
      </c>
      <c r="S17" s="83">
        <v>2980</v>
      </c>
      <c r="T17" s="109">
        <v>42965.430555555555</v>
      </c>
    </row>
    <row r="18" spans="1:20" x14ac:dyDescent="0.2">
      <c r="A18" s="50" t="s">
        <v>32</v>
      </c>
      <c r="B18" s="17">
        <v>20.700000000000003</v>
      </c>
      <c r="C18" s="18">
        <f t="shared" si="0"/>
        <v>710</v>
      </c>
      <c r="D18" s="18">
        <f t="shared" si="1"/>
        <v>60</v>
      </c>
      <c r="E18" s="18">
        <f t="shared" si="2"/>
        <v>1550</v>
      </c>
      <c r="F18" s="18">
        <f t="shared" si="11"/>
        <v>1700</v>
      </c>
      <c r="G18" s="18">
        <f t="shared" si="10"/>
        <v>460</v>
      </c>
      <c r="H18" s="23">
        <f t="shared" si="12"/>
        <v>14.74</v>
      </c>
      <c r="I18" s="4">
        <f t="shared" si="5"/>
        <v>2.0070104025327908E-2</v>
      </c>
      <c r="J18" s="4">
        <f t="shared" si="6"/>
        <v>2.0070104025327908E-2</v>
      </c>
      <c r="K18" s="4">
        <f t="shared" si="9"/>
        <v>4.0140208050655816E-2</v>
      </c>
      <c r="L18" s="51">
        <f t="shared" si="7"/>
        <v>42965.075925228673</v>
      </c>
      <c r="M18" s="24">
        <v>1</v>
      </c>
      <c r="N18" s="2">
        <v>60.6</v>
      </c>
      <c r="O18" s="1">
        <v>710</v>
      </c>
      <c r="P18" s="1">
        <v>60</v>
      </c>
      <c r="Q18" s="5">
        <v>1550</v>
      </c>
      <c r="R18" s="1">
        <v>4370</v>
      </c>
      <c r="S18" s="83">
        <v>3040</v>
      </c>
      <c r="T18" s="109"/>
    </row>
    <row r="19" spans="1:20" x14ac:dyDescent="0.2">
      <c r="A19" s="50" t="s">
        <v>33</v>
      </c>
      <c r="B19" s="17">
        <v>25.300000000000004</v>
      </c>
      <c r="C19" s="18">
        <f t="shared" si="0"/>
        <v>100</v>
      </c>
      <c r="D19" s="18">
        <f t="shared" si="1"/>
        <v>280</v>
      </c>
      <c r="E19" s="18">
        <f t="shared" si="2"/>
        <v>1370</v>
      </c>
      <c r="F19" s="18">
        <f t="shared" si="11"/>
        <v>1800</v>
      </c>
      <c r="G19" s="18">
        <f t="shared" si="10"/>
        <v>740</v>
      </c>
      <c r="H19" s="23">
        <f t="shared" si="12"/>
        <v>14.593333333333334</v>
      </c>
      <c r="I19" s="4">
        <f t="shared" si="5"/>
        <v>1.3133851073549569E-2</v>
      </c>
      <c r="J19" s="4">
        <f t="shared" si="6"/>
        <v>2.8551850159890362E-3</v>
      </c>
      <c r="K19" s="4">
        <f t="shared" si="9"/>
        <v>1.5989036089538604E-2</v>
      </c>
      <c r="L19" s="51">
        <f t="shared" si="7"/>
        <v>42965.091914264762</v>
      </c>
      <c r="M19" s="24">
        <v>1</v>
      </c>
      <c r="N19" s="2">
        <v>65.2</v>
      </c>
      <c r="O19" s="1">
        <v>100</v>
      </c>
      <c r="P19" s="1">
        <v>280</v>
      </c>
      <c r="Q19" s="5">
        <v>1370</v>
      </c>
      <c r="R19" s="1">
        <v>4470</v>
      </c>
      <c r="S19" s="83">
        <v>3320</v>
      </c>
      <c r="T19" s="109">
        <v>42965.569444444445</v>
      </c>
    </row>
    <row r="20" spans="1:20" x14ac:dyDescent="0.2">
      <c r="A20" s="52" t="s">
        <v>14</v>
      </c>
      <c r="B20" s="17">
        <v>30.199999999999996</v>
      </c>
      <c r="C20" s="18">
        <f t="shared" si="0"/>
        <v>980</v>
      </c>
      <c r="D20" s="18">
        <f t="shared" si="1"/>
        <v>0</v>
      </c>
      <c r="E20" s="18">
        <f t="shared" si="2"/>
        <v>2350</v>
      </c>
      <c r="F20" s="18">
        <f t="shared" si="11"/>
        <v>2780</v>
      </c>
      <c r="G20" s="18">
        <f t="shared" si="10"/>
        <v>740</v>
      </c>
      <c r="H20" s="23">
        <f t="shared" si="12"/>
        <v>12.993391304347828</v>
      </c>
      <c r="I20" s="4">
        <f t="shared" si="5"/>
        <v>1.5713116143769825E-2</v>
      </c>
      <c r="J20" s="4">
        <f t="shared" si="6"/>
        <v>3.1426232287539706E-2</v>
      </c>
      <c r="K20" s="4">
        <f t="shared" si="9"/>
        <v>4.7139348431309527E-2</v>
      </c>
      <c r="L20" s="51">
        <f t="shared" si="7"/>
        <v>42965.139053613195</v>
      </c>
      <c r="M20" s="24">
        <v>0.9</v>
      </c>
      <c r="N20" s="2">
        <v>70.099999999999994</v>
      </c>
      <c r="O20" s="1">
        <v>980</v>
      </c>
      <c r="P20" s="1">
        <v>0</v>
      </c>
      <c r="Q20" s="5">
        <v>2350</v>
      </c>
      <c r="R20" s="1">
        <v>5450</v>
      </c>
      <c r="S20" s="83">
        <v>3320</v>
      </c>
      <c r="T20" s="109"/>
    </row>
    <row r="21" spans="1:20" x14ac:dyDescent="0.2">
      <c r="A21" s="50" t="s">
        <v>34</v>
      </c>
      <c r="B21" s="17">
        <v>36.300000000000004</v>
      </c>
      <c r="C21" s="18">
        <f t="shared" si="0"/>
        <v>100</v>
      </c>
      <c r="D21" s="18">
        <f t="shared" si="1"/>
        <v>800</v>
      </c>
      <c r="E21" s="18">
        <f t="shared" si="2"/>
        <v>1650</v>
      </c>
      <c r="F21" s="18">
        <f t="shared" si="11"/>
        <v>2880</v>
      </c>
      <c r="G21" s="18">
        <f t="shared" si="10"/>
        <v>1540</v>
      </c>
      <c r="H21" s="23">
        <f t="shared" si="12"/>
        <v>12.818347826086956</v>
      </c>
      <c r="I21" s="4">
        <f t="shared" si="5"/>
        <v>1.9828348404574089E-2</v>
      </c>
      <c r="J21" s="4">
        <f t="shared" si="6"/>
        <v>3.2505489187826327E-3</v>
      </c>
      <c r="K21" s="4">
        <f t="shared" si="9"/>
        <v>2.3078897323356721E-2</v>
      </c>
      <c r="L21" s="51">
        <f t="shared" si="7"/>
        <v>42965.162132510515</v>
      </c>
      <c r="M21" s="24">
        <v>0.9</v>
      </c>
      <c r="N21" s="2">
        <v>76.2</v>
      </c>
      <c r="O21" s="1">
        <v>100</v>
      </c>
      <c r="P21" s="1">
        <v>800</v>
      </c>
      <c r="Q21" s="5">
        <v>1650</v>
      </c>
      <c r="R21" s="1">
        <v>5550</v>
      </c>
      <c r="S21" s="83">
        <v>4120</v>
      </c>
      <c r="T21" s="109">
        <v>42965.729166666664</v>
      </c>
    </row>
    <row r="22" spans="1:20" x14ac:dyDescent="0.2">
      <c r="A22" s="50" t="s">
        <v>15</v>
      </c>
      <c r="B22" s="17">
        <v>40.699999999999996</v>
      </c>
      <c r="C22" s="18">
        <f t="shared" si="0"/>
        <v>470</v>
      </c>
      <c r="D22" s="18">
        <f t="shared" si="1"/>
        <v>45</v>
      </c>
      <c r="E22" s="18">
        <f t="shared" si="2"/>
        <v>2075</v>
      </c>
      <c r="F22" s="18">
        <f t="shared" si="11"/>
        <v>3350</v>
      </c>
      <c r="G22" s="18">
        <f t="shared" si="10"/>
        <v>1585</v>
      </c>
      <c r="H22" s="23">
        <f t="shared" si="12"/>
        <v>12.69208695652174</v>
      </c>
      <c r="I22" s="4">
        <f t="shared" si="5"/>
        <v>1.4444695656542791E-2</v>
      </c>
      <c r="J22" s="4">
        <f t="shared" si="6"/>
        <v>1.5429561269488919E-2</v>
      </c>
      <c r="K22" s="4">
        <f t="shared" si="9"/>
        <v>2.9874256926031711E-2</v>
      </c>
      <c r="L22" s="51">
        <f t="shared" si="7"/>
        <v>42965.192006767444</v>
      </c>
      <c r="M22" s="24">
        <v>0.9</v>
      </c>
      <c r="N22" s="2">
        <v>80.599999999999994</v>
      </c>
      <c r="O22" s="1">
        <v>470</v>
      </c>
      <c r="P22" s="1">
        <v>45</v>
      </c>
      <c r="Q22" s="5">
        <v>2075</v>
      </c>
      <c r="R22" s="1">
        <v>6020</v>
      </c>
      <c r="S22" s="83">
        <v>4165</v>
      </c>
      <c r="T22" s="109"/>
    </row>
    <row r="23" spans="1:20" ht="14.25" customHeight="1" x14ac:dyDescent="0.2">
      <c r="A23" s="50" t="s">
        <v>35</v>
      </c>
      <c r="B23" s="17">
        <v>42.9</v>
      </c>
      <c r="C23" s="18">
        <f t="shared" si="0"/>
        <v>0</v>
      </c>
      <c r="D23" s="18">
        <f t="shared" si="1"/>
        <v>205</v>
      </c>
      <c r="E23" s="18">
        <f t="shared" si="2"/>
        <v>1870</v>
      </c>
      <c r="F23" s="18">
        <f t="shared" si="11"/>
        <v>3350</v>
      </c>
      <c r="G23" s="18">
        <f t="shared" si="10"/>
        <v>1790</v>
      </c>
      <c r="H23" s="23">
        <f t="shared" si="12"/>
        <v>12.628956521739132</v>
      </c>
      <c r="I23" s="4">
        <f t="shared" si="5"/>
        <v>7.2584513620641859E-3</v>
      </c>
      <c r="J23" s="4">
        <f t="shared" si="6"/>
        <v>0</v>
      </c>
      <c r="K23" s="4">
        <f t="shared" si="9"/>
        <v>7.2584513620641859E-3</v>
      </c>
      <c r="L23" s="51">
        <f t="shared" si="7"/>
        <v>42965.199265218806</v>
      </c>
      <c r="M23" s="24">
        <v>0.9</v>
      </c>
      <c r="N23" s="2">
        <v>82.8</v>
      </c>
      <c r="O23" s="1"/>
      <c r="P23" s="1">
        <v>205</v>
      </c>
      <c r="Q23" s="5">
        <v>1870</v>
      </c>
      <c r="R23" s="1">
        <v>6020</v>
      </c>
      <c r="S23" s="83">
        <v>4370</v>
      </c>
      <c r="T23" s="109">
        <v>42965.819444444445</v>
      </c>
    </row>
    <row r="24" spans="1:20" ht="13.5" thickBot="1" x14ac:dyDescent="0.25">
      <c r="A24" s="53" t="s">
        <v>36</v>
      </c>
      <c r="B24" s="54">
        <v>48.300000000000004</v>
      </c>
      <c r="C24" s="55">
        <f t="shared" si="0"/>
        <v>20</v>
      </c>
      <c r="D24" s="55">
        <f t="shared" si="1"/>
        <v>1350</v>
      </c>
      <c r="E24" s="55">
        <f t="shared" si="2"/>
        <v>540</v>
      </c>
      <c r="F24" s="55">
        <f t="shared" si="11"/>
        <v>3370</v>
      </c>
      <c r="G24" s="55">
        <f t="shared" si="10"/>
        <v>3140</v>
      </c>
      <c r="H24" s="56">
        <f t="shared" si="12"/>
        <v>12.474000000000002</v>
      </c>
      <c r="I24" s="57">
        <f t="shared" si="5"/>
        <v>1.8037518037518054E-2</v>
      </c>
      <c r="J24" s="57">
        <f t="shared" si="6"/>
        <v>6.6805622361177904E-4</v>
      </c>
      <c r="K24" s="57">
        <f t="shared" si="9"/>
        <v>1.8705574261129832E-2</v>
      </c>
      <c r="L24" s="58">
        <f t="shared" si="7"/>
        <v>42965.21797079307</v>
      </c>
      <c r="M24" s="24">
        <v>0.9</v>
      </c>
      <c r="N24" s="2">
        <v>88.2</v>
      </c>
      <c r="O24" s="1">
        <v>20</v>
      </c>
      <c r="P24" s="1">
        <v>1350</v>
      </c>
      <c r="Q24" s="5">
        <v>540</v>
      </c>
      <c r="R24" s="1">
        <v>6040</v>
      </c>
      <c r="S24" s="83">
        <v>5720</v>
      </c>
      <c r="T24" s="109">
        <v>42965.861111111109</v>
      </c>
    </row>
    <row r="25" spans="1:20" x14ac:dyDescent="0.2">
      <c r="A25" s="59" t="s">
        <v>37</v>
      </c>
      <c r="B25" s="60">
        <v>4.0999999999999943</v>
      </c>
      <c r="C25" s="61">
        <f t="shared" si="0"/>
        <v>1090</v>
      </c>
      <c r="D25" s="61">
        <f t="shared" si="1"/>
        <v>0</v>
      </c>
      <c r="E25" s="61">
        <f t="shared" si="2"/>
        <v>1630</v>
      </c>
      <c r="F25" s="61">
        <f>+R25-R$24</f>
        <v>1090</v>
      </c>
      <c r="G25" s="61">
        <f t="shared" ref="G25:G32" si="13">+S25-S$24</f>
        <v>0</v>
      </c>
      <c r="H25" s="33">
        <f>+M25*L$2*((L$3-1)*B25/B$32+1)</f>
        <v>12.190813299232737</v>
      </c>
      <c r="I25" s="48">
        <f>+(B25)/H25/24</f>
        <v>1.4013284359303983E-2</v>
      </c>
      <c r="J25" s="48">
        <f t="shared" si="6"/>
        <v>3.7254829150344781E-2</v>
      </c>
      <c r="K25" s="48">
        <f t="shared" si="9"/>
        <v>5.1268113509648765E-2</v>
      </c>
      <c r="L25" s="62">
        <f t="shared" si="7"/>
        <v>42965.269238906578</v>
      </c>
      <c r="M25" s="24">
        <v>0.8</v>
      </c>
      <c r="N25" s="6">
        <v>92.3</v>
      </c>
      <c r="O25" s="1">
        <v>1090</v>
      </c>
      <c r="P25" s="1">
        <v>0</v>
      </c>
      <c r="Q25" s="5">
        <v>1630</v>
      </c>
      <c r="R25" s="1">
        <v>7130</v>
      </c>
      <c r="S25" s="83">
        <v>5720</v>
      </c>
      <c r="T25" s="109">
        <v>42965.986712962964</v>
      </c>
    </row>
    <row r="26" spans="1:20" x14ac:dyDescent="0.2">
      <c r="A26" s="63" t="s">
        <v>38</v>
      </c>
      <c r="B26" s="19">
        <v>9.2999999999999972</v>
      </c>
      <c r="C26" s="20">
        <f t="shared" si="0"/>
        <v>610</v>
      </c>
      <c r="D26" s="20">
        <f t="shared" si="1"/>
        <v>0</v>
      </c>
      <c r="E26" s="20">
        <f t="shared" si="2"/>
        <v>2240</v>
      </c>
      <c r="F26" s="20">
        <f t="shared" ref="F26:F32" si="14">+R26-R$24</f>
        <v>1700</v>
      </c>
      <c r="G26" s="20">
        <f t="shared" si="13"/>
        <v>0</v>
      </c>
      <c r="H26" s="23">
        <f t="shared" ref="H26:H32" si="15">+M26*L$2*((L$3-1)*B26/B$32+1)</f>
        <v>13.53033759590793</v>
      </c>
      <c r="I26" s="4">
        <f t="shared" si="5"/>
        <v>1.6013396940826867E-2</v>
      </c>
      <c r="J26" s="4">
        <f t="shared" si="6"/>
        <v>1.8784946411354583E-2</v>
      </c>
      <c r="K26" s="4">
        <f t="shared" si="9"/>
        <v>3.4798343352181446E-2</v>
      </c>
      <c r="L26" s="64">
        <f t="shared" si="7"/>
        <v>42965.304037249931</v>
      </c>
      <c r="M26" s="24">
        <v>0.9</v>
      </c>
      <c r="N26" s="6">
        <v>97.5</v>
      </c>
      <c r="O26" s="1">
        <v>610</v>
      </c>
      <c r="P26" s="1">
        <v>0</v>
      </c>
      <c r="Q26" s="5">
        <v>2240</v>
      </c>
      <c r="R26" s="1">
        <v>7740</v>
      </c>
      <c r="S26" s="83">
        <v>5720</v>
      </c>
      <c r="T26" s="109">
        <v>42966.073447223731</v>
      </c>
    </row>
    <row r="27" spans="1:20" x14ac:dyDescent="0.2">
      <c r="A27" s="63" t="s">
        <v>16</v>
      </c>
      <c r="B27" s="19">
        <v>12.700000000000003</v>
      </c>
      <c r="C27" s="20">
        <f t="shared" si="0"/>
        <v>0</v>
      </c>
      <c r="D27" s="20">
        <f t="shared" si="1"/>
        <v>400</v>
      </c>
      <c r="E27" s="20">
        <f t="shared" si="2"/>
        <v>1840</v>
      </c>
      <c r="F27" s="20">
        <f t="shared" si="14"/>
        <v>1700</v>
      </c>
      <c r="G27" s="20">
        <f t="shared" si="13"/>
        <v>400</v>
      </c>
      <c r="H27" s="23">
        <f t="shared" si="15"/>
        <v>11.91983631713555</v>
      </c>
      <c r="I27" s="4">
        <f t="shared" si="5"/>
        <v>1.1884950673610487E-2</v>
      </c>
      <c r="J27" s="4">
        <f t="shared" si="6"/>
        <v>0</v>
      </c>
      <c r="K27" s="4">
        <f t="shared" si="9"/>
        <v>1.1884950673610487E-2</v>
      </c>
      <c r="L27" s="64">
        <f t="shared" si="7"/>
        <v>42965.315922200607</v>
      </c>
      <c r="M27" s="24">
        <v>0.8</v>
      </c>
      <c r="N27" s="2">
        <v>100.9</v>
      </c>
      <c r="O27" s="1">
        <v>0</v>
      </c>
      <c r="P27" s="1">
        <v>400</v>
      </c>
      <c r="Q27" s="5">
        <v>1840</v>
      </c>
      <c r="R27" s="1">
        <v>7740</v>
      </c>
      <c r="S27" s="83">
        <v>6120</v>
      </c>
      <c r="T27" s="109"/>
    </row>
    <row r="28" spans="1:20" x14ac:dyDescent="0.2">
      <c r="A28" s="63" t="s">
        <v>39</v>
      </c>
      <c r="B28" s="19">
        <v>15.399999999999991</v>
      </c>
      <c r="C28" s="20">
        <f t="shared" si="0"/>
        <v>260</v>
      </c>
      <c r="D28" s="20">
        <f t="shared" si="1"/>
        <v>0</v>
      </c>
      <c r="E28" s="20">
        <f t="shared" si="2"/>
        <v>2100</v>
      </c>
      <c r="F28" s="20">
        <f t="shared" si="14"/>
        <v>1960</v>
      </c>
      <c r="G28" s="20">
        <f t="shared" si="13"/>
        <v>400</v>
      </c>
      <c r="H28" s="23">
        <f t="shared" si="15"/>
        <v>11.834762148337598</v>
      </c>
      <c r="I28" s="4">
        <f t="shared" si="5"/>
        <v>9.5058944649599186E-3</v>
      </c>
      <c r="J28" s="4">
        <f t="shared" si="6"/>
        <v>9.1538242995910721E-3</v>
      </c>
      <c r="K28" s="4">
        <f t="shared" si="9"/>
        <v>1.8659718764550991E-2</v>
      </c>
      <c r="L28" s="64">
        <f t="shared" si="7"/>
        <v>42965.334581919371</v>
      </c>
      <c r="M28" s="24">
        <v>0.8</v>
      </c>
      <c r="N28" s="2">
        <v>103.6</v>
      </c>
      <c r="O28" s="1">
        <v>260</v>
      </c>
      <c r="P28" s="1">
        <v>0</v>
      </c>
      <c r="Q28" s="5">
        <v>2100</v>
      </c>
      <c r="R28" s="1">
        <v>8000</v>
      </c>
      <c r="S28" s="83">
        <v>6120</v>
      </c>
      <c r="T28" s="109">
        <v>42966.145972222221</v>
      </c>
    </row>
    <row r="29" spans="1:20" x14ac:dyDescent="0.2">
      <c r="A29" s="63" t="s">
        <v>40</v>
      </c>
      <c r="B29" s="19">
        <v>18.199999999999996</v>
      </c>
      <c r="C29" s="20">
        <f t="shared" si="0"/>
        <v>330</v>
      </c>
      <c r="D29" s="20">
        <f t="shared" si="1"/>
        <v>40</v>
      </c>
      <c r="E29" s="20">
        <f t="shared" si="2"/>
        <v>2390</v>
      </c>
      <c r="F29" s="20">
        <f t="shared" si="14"/>
        <v>2290</v>
      </c>
      <c r="G29" s="20">
        <f t="shared" si="13"/>
        <v>440</v>
      </c>
      <c r="H29" s="23">
        <f t="shared" si="15"/>
        <v>11.746537084398977</v>
      </c>
      <c r="I29" s="4">
        <f t="shared" si="5"/>
        <v>9.9320051372090157E-3</v>
      </c>
      <c r="J29" s="4">
        <f t="shared" si="6"/>
        <v>1.1705577483139178E-2</v>
      </c>
      <c r="K29" s="4">
        <f t="shared" si="9"/>
        <v>2.1637582620348192E-2</v>
      </c>
      <c r="L29" s="64">
        <f t="shared" si="7"/>
        <v>42965.356219501991</v>
      </c>
      <c r="M29" s="24">
        <v>0.8</v>
      </c>
      <c r="N29" s="2">
        <v>106.4</v>
      </c>
      <c r="O29" s="1">
        <v>330</v>
      </c>
      <c r="P29" s="1">
        <v>40</v>
      </c>
      <c r="Q29" s="5">
        <v>2390</v>
      </c>
      <c r="R29" s="1">
        <v>8330</v>
      </c>
      <c r="S29" s="83">
        <v>6160</v>
      </c>
      <c r="T29" s="109"/>
    </row>
    <row r="30" spans="1:20" x14ac:dyDescent="0.2">
      <c r="A30" s="63" t="s">
        <v>41</v>
      </c>
      <c r="B30" s="19">
        <v>25.6</v>
      </c>
      <c r="C30" s="20">
        <f t="shared" si="0"/>
        <v>0</v>
      </c>
      <c r="D30" s="20">
        <f t="shared" si="1"/>
        <v>1270</v>
      </c>
      <c r="E30" s="20">
        <f t="shared" si="2"/>
        <v>1120</v>
      </c>
      <c r="F30" s="20">
        <f t="shared" si="14"/>
        <v>2290</v>
      </c>
      <c r="G30" s="20">
        <f t="shared" si="13"/>
        <v>1710</v>
      </c>
      <c r="H30" s="23">
        <f t="shared" si="15"/>
        <v>12.952542199488493</v>
      </c>
      <c r="I30" s="4">
        <f t="shared" si="5"/>
        <v>2.3804850706875897E-2</v>
      </c>
      <c r="J30" s="4">
        <f t="shared" si="6"/>
        <v>0</v>
      </c>
      <c r="K30" s="4">
        <f t="shared" si="9"/>
        <v>2.3804850706875897E-2</v>
      </c>
      <c r="L30" s="64">
        <f t="shared" si="7"/>
        <v>42965.3800243527</v>
      </c>
      <c r="M30" s="24">
        <v>0.9</v>
      </c>
      <c r="N30" s="2">
        <v>113.8</v>
      </c>
      <c r="O30" s="1"/>
      <c r="P30" s="1">
        <v>1270</v>
      </c>
      <c r="Q30" s="5">
        <v>1120</v>
      </c>
      <c r="R30" s="1">
        <v>8330</v>
      </c>
      <c r="S30" s="83">
        <v>7430</v>
      </c>
      <c r="T30" s="109">
        <v>42966.250219907408</v>
      </c>
    </row>
    <row r="31" spans="1:20" x14ac:dyDescent="0.2">
      <c r="A31" s="63" t="s">
        <v>42</v>
      </c>
      <c r="B31" s="19">
        <v>34.1</v>
      </c>
      <c r="C31" s="20">
        <f t="shared" si="0"/>
        <v>60</v>
      </c>
      <c r="D31" s="20">
        <f t="shared" si="1"/>
        <v>960</v>
      </c>
      <c r="E31" s="20">
        <f t="shared" si="2"/>
        <v>220</v>
      </c>
      <c r="F31" s="20">
        <f t="shared" si="14"/>
        <v>2350</v>
      </c>
      <c r="G31" s="20">
        <f t="shared" si="13"/>
        <v>2670</v>
      </c>
      <c r="H31" s="23">
        <f t="shared" si="15"/>
        <v>12.651237851662405</v>
      </c>
      <c r="I31" s="4">
        <f t="shared" si="5"/>
        <v>2.7994625570977486E-2</v>
      </c>
      <c r="J31" s="4">
        <f t="shared" si="6"/>
        <v>1.9760912167748816E-3</v>
      </c>
      <c r="K31" s="4">
        <f t="shared" si="9"/>
        <v>2.9970716787752368E-2</v>
      </c>
      <c r="L31" s="64">
        <f t="shared" si="7"/>
        <v>42965.409995069487</v>
      </c>
      <c r="M31" s="24">
        <v>0.9</v>
      </c>
      <c r="N31" s="2">
        <v>122.3</v>
      </c>
      <c r="O31" s="1">
        <v>60</v>
      </c>
      <c r="P31" s="1">
        <v>960</v>
      </c>
      <c r="Q31" s="5">
        <v>220</v>
      </c>
      <c r="R31" s="1">
        <v>8390</v>
      </c>
      <c r="S31" s="83">
        <v>8390</v>
      </c>
      <c r="T31" s="109"/>
    </row>
    <row r="32" spans="1:20" ht="13.5" thickBot="1" x14ac:dyDescent="0.25">
      <c r="A32" s="65" t="s">
        <v>43</v>
      </c>
      <c r="B32" s="66">
        <v>39.1</v>
      </c>
      <c r="C32" s="67">
        <f t="shared" si="0"/>
        <v>70</v>
      </c>
      <c r="D32" s="67">
        <f t="shared" si="1"/>
        <v>0</v>
      </c>
      <c r="E32" s="67">
        <f t="shared" si="2"/>
        <v>290</v>
      </c>
      <c r="F32" s="67">
        <f t="shared" si="14"/>
        <v>2420</v>
      </c>
      <c r="G32" s="67">
        <f t="shared" si="13"/>
        <v>2670</v>
      </c>
      <c r="H32" s="42">
        <f t="shared" si="15"/>
        <v>13.860000000000001</v>
      </c>
      <c r="I32" s="43">
        <f t="shared" si="5"/>
        <v>1.5031265031265029E-2</v>
      </c>
      <c r="J32" s="43">
        <f t="shared" si="6"/>
        <v>2.1043771043771043E-3</v>
      </c>
      <c r="K32" s="43">
        <f t="shared" si="9"/>
        <v>1.7135642135642132E-2</v>
      </c>
      <c r="L32" s="68">
        <f t="shared" si="7"/>
        <v>42965.427130711621</v>
      </c>
      <c r="M32" s="24">
        <v>1</v>
      </c>
      <c r="N32" s="2">
        <v>127.3</v>
      </c>
      <c r="O32" s="1">
        <v>70</v>
      </c>
      <c r="P32" s="1">
        <v>0</v>
      </c>
      <c r="Q32" s="5">
        <v>290</v>
      </c>
      <c r="R32" s="1">
        <v>8460</v>
      </c>
      <c r="S32" s="83">
        <v>8390</v>
      </c>
      <c r="T32" s="109">
        <v>42966.416666666664</v>
      </c>
    </row>
    <row r="33" spans="1:20" ht="14.25" customHeight="1" x14ac:dyDescent="0.2">
      <c r="A33" s="69" t="s">
        <v>44</v>
      </c>
      <c r="B33" s="70">
        <v>12</v>
      </c>
      <c r="C33" s="71">
        <f t="shared" si="0"/>
        <v>1450</v>
      </c>
      <c r="D33" s="71">
        <f t="shared" si="1"/>
        <v>170</v>
      </c>
      <c r="E33" s="71">
        <f t="shared" si="2"/>
        <v>1570</v>
      </c>
      <c r="F33" s="71">
        <f>+R33-R$32</f>
        <v>1450</v>
      </c>
      <c r="G33" s="71">
        <f>+S33-S$32</f>
        <v>170</v>
      </c>
      <c r="H33" s="33">
        <f>+M33*L$2*((L$3-1)*B33/B$41+1)</f>
        <v>13.463054892601432</v>
      </c>
      <c r="I33" s="48">
        <f>+(B33)/H33/24</f>
        <v>3.7138673502309864E-2</v>
      </c>
      <c r="J33" s="48">
        <f t="shared" si="6"/>
        <v>4.4875897148624416E-2</v>
      </c>
      <c r="K33" s="48">
        <f t="shared" si="9"/>
        <v>8.2014570650934288E-2</v>
      </c>
      <c r="L33" s="72">
        <f t="shared" si="7"/>
        <v>42965.509145282274</v>
      </c>
      <c r="M33" s="24">
        <v>0.9</v>
      </c>
      <c r="N33" s="2">
        <v>139.30000000000001</v>
      </c>
      <c r="O33" s="1">
        <v>1450</v>
      </c>
      <c r="P33" s="1">
        <v>170</v>
      </c>
      <c r="Q33" s="5">
        <v>1570</v>
      </c>
      <c r="R33" s="1">
        <v>9910</v>
      </c>
      <c r="S33" s="83">
        <v>8560</v>
      </c>
      <c r="T33" s="109">
        <v>42966.5625</v>
      </c>
    </row>
    <row r="34" spans="1:20" x14ac:dyDescent="0.2">
      <c r="A34" s="73" t="s">
        <v>17</v>
      </c>
      <c r="B34" s="21">
        <v>15.799999999999983</v>
      </c>
      <c r="C34" s="22">
        <f t="shared" si="0"/>
        <v>430</v>
      </c>
      <c r="D34" s="22">
        <f t="shared" si="1"/>
        <v>0</v>
      </c>
      <c r="E34" s="22">
        <f t="shared" si="2"/>
        <v>2000</v>
      </c>
      <c r="F34" s="22">
        <f t="shared" ref="F34:F41" si="16">+R34-R$32</f>
        <v>1880</v>
      </c>
      <c r="G34" s="22">
        <f t="shared" ref="G34:G41" si="17">+S34-S$32</f>
        <v>170</v>
      </c>
      <c r="H34" s="23">
        <f t="shared" ref="H34:H41" si="18">+M34*L$2*((L$3-1)*B34/B$41+1)</f>
        <v>11.855427207637232</v>
      </c>
      <c r="I34" s="4">
        <f t="shared" si="5"/>
        <v>1.3355346084140665E-2</v>
      </c>
      <c r="J34" s="4">
        <f t="shared" si="6"/>
        <v>1.5112628463632927E-2</v>
      </c>
      <c r="K34" s="4">
        <f t="shared" si="9"/>
        <v>2.846797454777359E-2</v>
      </c>
      <c r="L34" s="74">
        <f t="shared" si="7"/>
        <v>42965.53761325682</v>
      </c>
      <c r="M34" s="24">
        <v>0.8</v>
      </c>
      <c r="N34" s="2">
        <v>143.1</v>
      </c>
      <c r="O34" s="1">
        <v>430</v>
      </c>
      <c r="P34" s="1">
        <v>0</v>
      </c>
      <c r="Q34" s="5">
        <v>2000</v>
      </c>
      <c r="R34" s="1">
        <v>10340</v>
      </c>
      <c r="S34" s="83">
        <v>8560</v>
      </c>
      <c r="T34" s="109"/>
    </row>
    <row r="35" spans="1:20" x14ac:dyDescent="0.2">
      <c r="A35" s="73" t="s">
        <v>45</v>
      </c>
      <c r="B35" s="21">
        <v>24.399999999999977</v>
      </c>
      <c r="C35" s="22">
        <f t="shared" si="0"/>
        <v>120</v>
      </c>
      <c r="D35" s="22">
        <f t="shared" si="1"/>
        <v>1130</v>
      </c>
      <c r="E35" s="22">
        <f t="shared" si="2"/>
        <v>990</v>
      </c>
      <c r="F35" s="22">
        <f t="shared" si="16"/>
        <v>2000</v>
      </c>
      <c r="G35" s="22">
        <f t="shared" si="17"/>
        <v>1300</v>
      </c>
      <c r="H35" s="23">
        <f t="shared" si="18"/>
        <v>13.052878281622913</v>
      </c>
      <c r="I35" s="4">
        <f t="shared" si="5"/>
        <v>2.7452438121470035E-2</v>
      </c>
      <c r="J35" s="4">
        <f t="shared" si="6"/>
        <v>3.8305727611353557E-3</v>
      </c>
      <c r="K35" s="4">
        <f t="shared" si="9"/>
        <v>3.1283010882605392E-2</v>
      </c>
      <c r="L35" s="74">
        <f t="shared" si="7"/>
        <v>42965.568896267701</v>
      </c>
      <c r="M35" s="24">
        <v>0.9</v>
      </c>
      <c r="N35" s="2">
        <v>151.69999999999999</v>
      </c>
      <c r="O35" s="1">
        <v>120</v>
      </c>
      <c r="P35" s="1">
        <v>1130</v>
      </c>
      <c r="Q35" s="5">
        <v>990</v>
      </c>
      <c r="R35" s="1">
        <v>10460</v>
      </c>
      <c r="S35" s="83">
        <v>9690</v>
      </c>
      <c r="T35" s="109">
        <v>42966.677422567343</v>
      </c>
    </row>
    <row r="36" spans="1:20" x14ac:dyDescent="0.2">
      <c r="A36" s="73" t="s">
        <v>18</v>
      </c>
      <c r="B36" s="21">
        <v>28.39999999999997</v>
      </c>
      <c r="C36" s="22">
        <f t="shared" si="0"/>
        <v>400</v>
      </c>
      <c r="D36" s="22">
        <f t="shared" si="1"/>
        <v>90</v>
      </c>
      <c r="E36" s="22">
        <f t="shared" si="2"/>
        <v>1300</v>
      </c>
      <c r="F36" s="22">
        <f t="shared" si="16"/>
        <v>2400</v>
      </c>
      <c r="G36" s="22">
        <f t="shared" si="17"/>
        <v>1390</v>
      </c>
      <c r="H36" s="23">
        <f t="shared" si="18"/>
        <v>12.920563245823391</v>
      </c>
      <c r="I36" s="4">
        <f t="shared" si="5"/>
        <v>1.2899334455914053E-2</v>
      </c>
      <c r="J36" s="4">
        <f t="shared" si="6"/>
        <v>1.2899334455914076E-2</v>
      </c>
      <c r="K36" s="4">
        <f t="shared" si="9"/>
        <v>2.5798668911828131E-2</v>
      </c>
      <c r="L36" s="74">
        <f t="shared" si="7"/>
        <v>42965.594694936612</v>
      </c>
      <c r="M36" s="24">
        <v>0.9</v>
      </c>
      <c r="N36" s="2">
        <v>155.69999999999999</v>
      </c>
      <c r="O36" s="1">
        <v>400</v>
      </c>
      <c r="P36" s="1">
        <v>90</v>
      </c>
      <c r="Q36" s="5">
        <v>1300</v>
      </c>
      <c r="R36" s="1">
        <v>10860</v>
      </c>
      <c r="S36" s="83">
        <v>9780</v>
      </c>
      <c r="T36" s="109"/>
    </row>
    <row r="37" spans="1:20" x14ac:dyDescent="0.2">
      <c r="A37" s="73" t="s">
        <v>46</v>
      </c>
      <c r="B37" s="21">
        <v>31.39999999999997</v>
      </c>
      <c r="C37" s="22">
        <f t="shared" si="0"/>
        <v>0</v>
      </c>
      <c r="D37" s="22">
        <f t="shared" si="1"/>
        <v>540</v>
      </c>
      <c r="E37" s="22">
        <f t="shared" si="2"/>
        <v>760</v>
      </c>
      <c r="F37" s="22">
        <f t="shared" si="16"/>
        <v>2400</v>
      </c>
      <c r="G37" s="22">
        <f t="shared" si="17"/>
        <v>1930</v>
      </c>
      <c r="H37" s="23">
        <f t="shared" si="18"/>
        <v>12.821326968973748</v>
      </c>
      <c r="I37" s="4">
        <f t="shared" si="5"/>
        <v>9.7493808794118387E-3</v>
      </c>
      <c r="J37" s="4">
        <f t="shared" si="6"/>
        <v>0</v>
      </c>
      <c r="K37" s="4">
        <f t="shared" si="9"/>
        <v>9.7493808794118387E-3</v>
      </c>
      <c r="L37" s="74">
        <f t="shared" si="7"/>
        <v>42965.604444317491</v>
      </c>
      <c r="M37" s="24">
        <v>0.9</v>
      </c>
      <c r="N37" s="2">
        <v>158.69999999999999</v>
      </c>
      <c r="O37" s="1">
        <v>0</v>
      </c>
      <c r="P37" s="1">
        <v>540</v>
      </c>
      <c r="Q37" s="5">
        <v>760</v>
      </c>
      <c r="R37" s="1">
        <v>10860</v>
      </c>
      <c r="S37" s="83">
        <v>10320</v>
      </c>
      <c r="T37" s="109">
        <v>42966.770833333336</v>
      </c>
    </row>
    <row r="38" spans="1:20" x14ac:dyDescent="0.2">
      <c r="A38" s="73" t="s">
        <v>19</v>
      </c>
      <c r="B38" s="21">
        <v>33.199999999999982</v>
      </c>
      <c r="C38" s="22">
        <f t="shared" si="0"/>
        <v>140</v>
      </c>
      <c r="D38" s="22">
        <f t="shared" si="1"/>
        <v>0</v>
      </c>
      <c r="E38" s="22">
        <f t="shared" si="2"/>
        <v>900</v>
      </c>
      <c r="F38" s="22">
        <f t="shared" si="16"/>
        <v>2540</v>
      </c>
      <c r="G38" s="22">
        <f t="shared" si="17"/>
        <v>1930</v>
      </c>
      <c r="H38" s="23">
        <f t="shared" si="18"/>
        <v>12.761785202863964</v>
      </c>
      <c r="I38" s="4">
        <f>+(B38-B37)/H38/24</f>
        <v>5.8769207291758203E-3</v>
      </c>
      <c r="J38" s="4">
        <f t="shared" si="6"/>
        <v>4.5709383449144972E-3</v>
      </c>
      <c r="K38" s="4">
        <f t="shared" si="9"/>
        <v>1.0447859074090318E-2</v>
      </c>
      <c r="L38" s="74">
        <f t="shared" si="7"/>
        <v>42965.614892176563</v>
      </c>
      <c r="M38" s="24">
        <v>0.9</v>
      </c>
      <c r="N38" s="2">
        <v>160.5</v>
      </c>
      <c r="O38" s="1">
        <v>140</v>
      </c>
      <c r="P38" s="1">
        <v>0</v>
      </c>
      <c r="Q38" s="5">
        <v>900</v>
      </c>
      <c r="R38" s="1">
        <v>11000</v>
      </c>
      <c r="S38" s="83">
        <v>10320</v>
      </c>
      <c r="T38" s="109"/>
    </row>
    <row r="39" spans="1:20" x14ac:dyDescent="0.2">
      <c r="A39" s="73" t="s">
        <v>20</v>
      </c>
      <c r="B39" s="21">
        <v>37.299999999999976</v>
      </c>
      <c r="C39" s="22">
        <f t="shared" si="0"/>
        <v>0</v>
      </c>
      <c r="D39" s="22">
        <f t="shared" si="1"/>
        <v>400</v>
      </c>
      <c r="E39" s="22">
        <f t="shared" si="2"/>
        <v>500</v>
      </c>
      <c r="F39" s="22">
        <f t="shared" si="16"/>
        <v>2540</v>
      </c>
      <c r="G39" s="22">
        <f t="shared" si="17"/>
        <v>2330</v>
      </c>
      <c r="H39" s="23">
        <f t="shared" si="18"/>
        <v>12.626162291169454</v>
      </c>
      <c r="I39" s="4">
        <f>+(B39-B38)/H39/24</f>
        <v>1.3530107517532175E-2</v>
      </c>
      <c r="J39" s="4">
        <f t="shared" si="6"/>
        <v>0</v>
      </c>
      <c r="K39" s="4">
        <f t="shared" si="9"/>
        <v>1.3530107517532175E-2</v>
      </c>
      <c r="L39" s="74">
        <f t="shared" si="7"/>
        <v>42965.628422284084</v>
      </c>
      <c r="M39" s="24">
        <v>0.9</v>
      </c>
      <c r="N39" s="2">
        <v>164.6</v>
      </c>
      <c r="O39" s="1">
        <v>0</v>
      </c>
      <c r="P39" s="1">
        <v>400</v>
      </c>
      <c r="Q39" s="5">
        <v>500</v>
      </c>
      <c r="R39" s="1">
        <v>11000</v>
      </c>
      <c r="S39" s="83">
        <v>10720</v>
      </c>
      <c r="T39" s="85"/>
    </row>
    <row r="40" spans="1:20" x14ac:dyDescent="0.2">
      <c r="A40" s="73" t="s">
        <v>21</v>
      </c>
      <c r="B40" s="21">
        <v>39.699999999999982</v>
      </c>
      <c r="C40" s="22">
        <f t="shared" si="0"/>
        <v>0</v>
      </c>
      <c r="D40" s="22">
        <f t="shared" si="1"/>
        <v>280</v>
      </c>
      <c r="E40" s="22">
        <f t="shared" si="2"/>
        <v>220</v>
      </c>
      <c r="F40" s="22">
        <f t="shared" si="16"/>
        <v>2540</v>
      </c>
      <c r="G40" s="22">
        <f t="shared" si="17"/>
        <v>2610</v>
      </c>
      <c r="H40" s="23">
        <f t="shared" si="18"/>
        <v>13.940859188544152</v>
      </c>
      <c r="I40" s="4">
        <f>+(B40-B39)/H40/24</f>
        <v>7.173159031846104E-3</v>
      </c>
      <c r="J40" s="4">
        <f t="shared" si="6"/>
        <v>0</v>
      </c>
      <c r="K40" s="4">
        <f t="shared" si="9"/>
        <v>7.173159031846104E-3</v>
      </c>
      <c r="L40" s="74">
        <f t="shared" si="7"/>
        <v>42965.635595443113</v>
      </c>
      <c r="M40" s="24">
        <v>1</v>
      </c>
      <c r="N40" s="2">
        <v>167</v>
      </c>
      <c r="O40" s="1"/>
      <c r="P40" s="1">
        <v>280</v>
      </c>
      <c r="Q40" s="5">
        <v>220</v>
      </c>
      <c r="R40" s="1">
        <v>11000</v>
      </c>
      <c r="S40" s="83">
        <v>11000</v>
      </c>
      <c r="T40" s="85"/>
    </row>
    <row r="41" spans="1:20" ht="13.5" thickBot="1" x14ac:dyDescent="0.25">
      <c r="A41" s="75" t="s">
        <v>24</v>
      </c>
      <c r="B41" s="76">
        <v>41.89999999999997</v>
      </c>
      <c r="C41" s="77">
        <f t="shared" si="0"/>
        <v>0</v>
      </c>
      <c r="D41" s="77">
        <f t="shared" si="1"/>
        <v>0</v>
      </c>
      <c r="E41" s="77">
        <f t="shared" si="2"/>
        <v>220</v>
      </c>
      <c r="F41" s="77">
        <f t="shared" si="16"/>
        <v>2540</v>
      </c>
      <c r="G41" s="77">
        <f t="shared" si="17"/>
        <v>2610</v>
      </c>
      <c r="H41" s="42">
        <f t="shared" si="18"/>
        <v>13.860000000000001</v>
      </c>
      <c r="I41" s="43">
        <f>+(B41-B40)/H41/24</f>
        <v>6.6137566137565787E-3</v>
      </c>
      <c r="J41" s="43">
        <f t="shared" si="6"/>
        <v>0</v>
      </c>
      <c r="K41" s="43">
        <f t="shared" si="9"/>
        <v>6.6137566137565787E-3</v>
      </c>
      <c r="L41" s="78">
        <f t="shared" si="7"/>
        <v>42965.64220919973</v>
      </c>
      <c r="M41" s="24">
        <v>1</v>
      </c>
      <c r="N41" s="2">
        <v>169.2</v>
      </c>
      <c r="O41" s="1">
        <v>0</v>
      </c>
      <c r="P41" s="1">
        <v>0</v>
      </c>
      <c r="Q41" s="3">
        <v>220</v>
      </c>
      <c r="R41" s="1">
        <v>11000</v>
      </c>
      <c r="S41" s="83">
        <v>11000</v>
      </c>
      <c r="T41" s="86">
        <v>42966.875011574077</v>
      </c>
    </row>
    <row r="42" spans="1:20" ht="36.75" customHeight="1" x14ac:dyDescent="0.25">
      <c r="B42" s="7"/>
      <c r="C42" s="93" t="s">
        <v>47</v>
      </c>
      <c r="D42" s="94"/>
      <c r="E42" s="94"/>
      <c r="F42" s="94"/>
      <c r="G42" s="95"/>
      <c r="H42" s="79">
        <f>(B15+B24+B32+B41)/K42/24</f>
        <v>7.9017342594626818</v>
      </c>
      <c r="I42" s="80">
        <f>+SUM(I7:I41)</f>
        <v>0.53959718784389166</v>
      </c>
      <c r="J42" s="80">
        <f>+SUM(J7:J41)</f>
        <v>0.35261201187164021</v>
      </c>
      <c r="K42" s="80">
        <f>+SUM(K7:K41)</f>
        <v>0.89220919971553181</v>
      </c>
      <c r="L42" s="81">
        <f>+SUM(K7:K41)</f>
        <v>0.89220919971553181</v>
      </c>
    </row>
  </sheetData>
  <sheetProtection algorithmName="SHA-512" hashValue="6yjDQrLAbPmhCvgW2+qUpEB0HR016GYKX1kV8kRVhZZEhSgCfMB1OWb6WZYjE3aucoJ8QtOAhHfryHk+pH2Whg==" saltValue="LwMrpyyfF0Ev5qy/7sBcIQ==" spinCount="100000" sheet="1" objects="1" scenarios="1"/>
  <mergeCells count="4">
    <mergeCell ref="C42:G42"/>
    <mergeCell ref="A2:G2"/>
    <mergeCell ref="A3:G3"/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Temps de Parcours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Boyer</dc:creator>
  <cp:lastModifiedBy>Philippe Boyer</cp:lastModifiedBy>
  <dcterms:created xsi:type="dcterms:W3CDTF">2015-01-27T09:44:55Z</dcterms:created>
  <dcterms:modified xsi:type="dcterms:W3CDTF">2016-12-11T17:43:51Z</dcterms:modified>
</cp:coreProperties>
</file>